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0115" windowHeight="7935" activeTab="1"/>
  </bookViews>
  <sheets>
    <sheet name="rechnung musterschule" sheetId="1" r:id="rId1"/>
    <sheet name="DSS Grundschule" sheetId="4" r:id="rId2"/>
    <sheet name="Tabelle3" sheetId="3" r:id="rId3"/>
  </sheets>
  <definedNames>
    <definedName name="_xlnm.Print_Area" localSheetId="1">'DSS Grundschule'!$A$1:$D$37</definedName>
  </definedNames>
  <calcPr calcId="145621"/>
</workbook>
</file>

<file path=xl/calcChain.xml><?xml version="1.0" encoding="utf-8"?>
<calcChain xmlns="http://schemas.openxmlformats.org/spreadsheetml/2006/main">
  <c r="C14" i="4" l="1"/>
  <c r="D14" i="4"/>
  <c r="D16" i="4" s="1"/>
  <c r="C16" i="4"/>
  <c r="C19" i="4" s="1"/>
  <c r="D19" i="4" l="1"/>
  <c r="D21" i="4"/>
  <c r="D25" i="4" s="1"/>
  <c r="C21" i="4"/>
  <c r="C25" i="4" s="1"/>
  <c r="D27" i="4" l="1"/>
  <c r="C38" i="1"/>
  <c r="B56" i="1" l="1"/>
  <c r="E96" i="1" l="1"/>
  <c r="D96" i="1"/>
  <c r="C101" i="1"/>
  <c r="B90" i="1"/>
  <c r="B101" i="1" s="1"/>
  <c r="D101" i="1" l="1"/>
  <c r="E101" i="1" s="1"/>
  <c r="C100" i="1"/>
  <c r="C99" i="1"/>
  <c r="C98" i="1"/>
  <c r="C97" i="1"/>
  <c r="B89" i="1"/>
  <c r="B100" i="1" s="1"/>
  <c r="B88" i="1"/>
  <c r="B99" i="1" s="1"/>
  <c r="D99" i="1" s="1"/>
  <c r="E99" i="1" s="1"/>
  <c r="B87" i="1"/>
  <c r="B98" i="1" s="1"/>
  <c r="B86" i="1"/>
  <c r="B97" i="1" s="1"/>
  <c r="D72" i="1"/>
  <c r="E72" i="1" s="1"/>
  <c r="D71" i="1"/>
  <c r="E71" i="1" s="1"/>
  <c r="B13" i="1"/>
  <c r="B19" i="1" s="1"/>
  <c r="C19" i="1"/>
  <c r="D97" i="1" l="1"/>
  <c r="E97" i="1" s="1"/>
  <c r="D100" i="1"/>
  <c r="E100" i="1" s="1"/>
  <c r="D98" i="1"/>
  <c r="E98" i="1" s="1"/>
  <c r="D19" i="1"/>
  <c r="B57" i="1" l="1"/>
  <c r="D57" i="1" s="1"/>
  <c r="E57" i="1" s="1"/>
  <c r="D56" i="1"/>
  <c r="E56" i="1" s="1"/>
  <c r="B55" i="1"/>
  <c r="D55" i="1" s="1"/>
  <c r="E55" i="1" s="1"/>
  <c r="C37" i="1"/>
  <c r="B37" i="1"/>
  <c r="D37" i="1" l="1"/>
  <c r="E37" i="1" s="1"/>
  <c r="B38" i="1"/>
  <c r="D38" i="1" s="1"/>
  <c r="E38" i="1" s="1"/>
  <c r="E19" i="1" l="1"/>
  <c r="E76" i="1" s="1"/>
</calcChain>
</file>

<file path=xl/sharedStrings.xml><?xml version="1.0" encoding="utf-8"?>
<sst xmlns="http://schemas.openxmlformats.org/spreadsheetml/2006/main" count="149" uniqueCount="98">
  <si>
    <t>Personalkosten</t>
  </si>
  <si>
    <t>Grundbedarf pro Schüler</t>
  </si>
  <si>
    <t>Lmb</t>
  </si>
  <si>
    <t>Integration 1</t>
  </si>
  <si>
    <t>Integration 2</t>
  </si>
  <si>
    <t>Integration 3</t>
  </si>
  <si>
    <t>JüL</t>
  </si>
  <si>
    <t>Stellenanteil/Schüler</t>
  </si>
  <si>
    <t>m²/Schüler</t>
  </si>
  <si>
    <t>Gebäude</t>
  </si>
  <si>
    <t>Freifläche</t>
  </si>
  <si>
    <t>kalk. Miete inkl. BK</t>
  </si>
  <si>
    <t>zentrale Verwaltung</t>
  </si>
  <si>
    <t>schulbezogene Verwaltung</t>
  </si>
  <si>
    <t>Lehr- und Lernmittel</t>
  </si>
  <si>
    <t>Zuschlag lernmittelbefreite Kinder</t>
  </si>
  <si>
    <t>Schülersatz</t>
  </si>
  <si>
    <t>Qualitätsmanagement</t>
  </si>
  <si>
    <t>Monat</t>
  </si>
  <si>
    <t>Jahr</t>
  </si>
  <si>
    <t>Bestandteile</t>
  </si>
  <si>
    <t>Personaldurchschnittskosten pro Jahr</t>
  </si>
  <si>
    <t>Berechnung</t>
  </si>
  <si>
    <t>Fläche Schule</t>
  </si>
  <si>
    <t>Fläche Sporthalle</t>
  </si>
  <si>
    <t>kalkulatorische Kaltmiete</t>
  </si>
  <si>
    <t>Betriebskosten</t>
  </si>
  <si>
    <t>Reinigung</t>
  </si>
  <si>
    <t>Heizung</t>
  </si>
  <si>
    <t>Wert</t>
  </si>
  <si>
    <t>Quelle</t>
  </si>
  <si>
    <t>Berliner Betriebskostenübersicht, Anlage zum Berliner Mietspiegel 2011, ohne Hauswart + Reinigung</t>
  </si>
  <si>
    <t>Schüler</t>
  </si>
  <si>
    <t>Hausmeister</t>
  </si>
  <si>
    <t>Kosten pro Schule</t>
  </si>
  <si>
    <t>Gesamtwert</t>
  </si>
  <si>
    <t>Schülerkostensatz Musterschule - Grundschule</t>
  </si>
  <si>
    <t>Ausstattung</t>
  </si>
  <si>
    <t>Lehrerstellen</t>
  </si>
  <si>
    <t>PKB-Stellen (3%)</t>
  </si>
  <si>
    <t>Steinbeis, bezirkliche Sach- und Dienstleistungskosten</t>
  </si>
  <si>
    <t>Lehrmittel</t>
  </si>
  <si>
    <t>Lernmittel</t>
  </si>
  <si>
    <t>BASISSATZ</t>
  </si>
  <si>
    <t>A) Personal Pädagogik</t>
  </si>
  <si>
    <t>B) Raumkosten</t>
  </si>
  <si>
    <t>Sekretärin (Stellenanteil 0,8)</t>
  </si>
  <si>
    <t>C) Verwaltung / QM</t>
  </si>
  <si>
    <t>ZUSCHLÄGE</t>
  </si>
  <si>
    <t>D) Ausstattung / Lehr- und Lernmittel</t>
  </si>
  <si>
    <t>Personaldurchschnittskosten/Jahr</t>
  </si>
  <si>
    <t>Personalanteil lmB</t>
  </si>
  <si>
    <t>Personalanteil Integration 1</t>
  </si>
  <si>
    <t>Personalanteil Integration 2</t>
  </si>
  <si>
    <t>Personalanteil Integration 3</t>
  </si>
  <si>
    <t>A) Personalzuschläge</t>
  </si>
  <si>
    <t>A) Sachmittelzuschläge</t>
  </si>
  <si>
    <t>Personalanteil sonderpäd. Integr. in SAPh</t>
  </si>
  <si>
    <t>sonderpäd. Integr. in SAPh</t>
  </si>
  <si>
    <t>pauschaler Zuschuss JüL (Erzieher)</t>
  </si>
  <si>
    <t>Sachkosten Hausmeister</t>
  </si>
  <si>
    <t>Sachkosten Büros</t>
  </si>
  <si>
    <t>zentrale und bezirkliche Verwaltung</t>
  </si>
  <si>
    <t>ndh</t>
  </si>
  <si>
    <t>eigene Systematik</t>
  </si>
  <si>
    <t>eigene Erhebungen</t>
  </si>
  <si>
    <t>kalkulatorische Miete Freifläche</t>
  </si>
  <si>
    <t>Steinbeis</t>
  </si>
  <si>
    <t>AG Musterschule, Anlage 1</t>
  </si>
  <si>
    <t>AG Musterschule, Anlage 8</t>
  </si>
  <si>
    <t>RDM Immobilienpreisspiegel 2011, Gewerbemieten Büro mittlerer Nutzwert</t>
  </si>
  <si>
    <t>AG Musterschule, Anlage 18</t>
  </si>
  <si>
    <t>AG Musterschule, Anlage 11</t>
  </si>
  <si>
    <t>AG Musterschule, Anlage 7, Wert korrigiert</t>
  </si>
  <si>
    <t>Hoyer/Kern, Stand 9.12.12</t>
  </si>
  <si>
    <t>RV Sek1</t>
  </si>
  <si>
    <t>AG Musterschule, Anlage 10 (reduziert um Warmmiete)</t>
  </si>
  <si>
    <t>DSS Zuschuss 2012</t>
  </si>
  <si>
    <t>Vergleich</t>
  </si>
  <si>
    <t>Durchschnittssatz</t>
  </si>
  <si>
    <t>Bildung Durchnittssatz</t>
  </si>
  <si>
    <t>Arbeitgeber Brutto (Jahr) insgesamt</t>
  </si>
  <si>
    <t xml:space="preserve">Sozialvers., Unfall, U2, Altervers. </t>
  </si>
  <si>
    <t>Jahresbrutto</t>
  </si>
  <si>
    <t>Brutto</t>
  </si>
  <si>
    <t>x % von Bem.-Mon. DU  07, 08, 09</t>
  </si>
  <si>
    <t>Sonderzahlung (Sz)</t>
  </si>
  <si>
    <t>Brutto (Monat)</t>
  </si>
  <si>
    <t xml:space="preserve">Vermögenswirksame AG-Leistung </t>
  </si>
  <si>
    <t>-</t>
  </si>
  <si>
    <t>OZ-Kind als Pers. Zulage</t>
  </si>
  <si>
    <t>Tabellenentgelt bzw. Vergleichsentgelt</t>
  </si>
  <si>
    <t>E13 LEHR, Stufe 5</t>
  </si>
  <si>
    <t>E11 LEHR, Stufe 5</t>
  </si>
  <si>
    <t>ab 01.10.2011 zustehendes Entgelt</t>
  </si>
  <si>
    <t>GRUNDSCHULE Ermittlung Durchnittssatz Lehrer</t>
  </si>
  <si>
    <t>Anteil der Lehrer *</t>
  </si>
  <si>
    <t>* Obwohl bekannt ist, dass die Verteilung zwischen den beiden Entgeltgruppen eher 40/60 sein dürfte, wird aus Vereinfachungsgründen (nur zwei zu berücksichtigende Entgeltgruppen) die Aufteilung in 50/50 gewählt. Gleichzeitig wird auf die Berücksichtigung von "plus"-Gruppen (Besitzstandswahrung) und die gesonderte Berücksichtigung von höher vergüteten Funktionsstellen verzichtet. Dadurch liegt der vorgeschlagene Satz unterhalb des gültigen Durchschnitssatzes und unterhalb eines Durchschnittssatzes wie er sich aus den Berechnungen nach "AG Musterschule" ergeben würde.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</si>
</sst>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000"/>
    <numFmt numFmtId="165" formatCode="0.0%"/>
    <numFmt numFmtId="166" formatCode="0.000%"/>
  </numFmts>
  <fonts count="11" x14ac:knownFonts="1">
    <font>
      <sz val="11"/>
      <color theme="1"/>
      <name val="Calibri"/>
      <family val="2"/>
      <scheme val="minor"/>
    </font>
    <font>
      <b/>
      <sz val="14"/>
      <color theme="1"/>
      <name val="Calibri"/>
      <family val="2"/>
      <scheme val="minor"/>
    </font>
    <font>
      <u/>
      <sz val="11"/>
      <color theme="1"/>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u/>
      <sz val="16"/>
      <color theme="1"/>
      <name val="Calibri"/>
      <family val="2"/>
      <scheme val="minor"/>
    </font>
    <font>
      <b/>
      <sz val="20"/>
      <color theme="1"/>
      <name val="Calibri"/>
      <family val="2"/>
      <scheme val="minor"/>
    </font>
    <font>
      <sz val="11"/>
      <color theme="1"/>
      <name val="Calibri"/>
      <family val="2"/>
      <scheme val="minor"/>
    </font>
    <font>
      <b/>
      <sz val="12"/>
      <color theme="1"/>
      <name val="Calibri"/>
      <family val="2"/>
      <scheme val="minor"/>
    </font>
    <font>
      <i/>
      <sz val="10"/>
      <color theme="1"/>
      <name val="Calibri"/>
      <family val="2"/>
      <scheme val="minor"/>
    </font>
  </fonts>
  <fills count="2">
    <fill>
      <patternFill patternType="none"/>
    </fill>
    <fill>
      <patternFill patternType="gray125"/>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69">
    <xf numFmtId="0" fontId="0" fillId="0" borderId="0" xfId="0"/>
    <xf numFmtId="0" fontId="0" fillId="0" borderId="0" xfId="0" applyAlignment="1">
      <alignment horizontal="right"/>
    </xf>
    <xf numFmtId="4" fontId="0" fillId="0" borderId="0" xfId="0" applyNumberFormat="1"/>
    <xf numFmtId="0" fontId="2" fillId="0" borderId="0" xfId="0" applyFont="1"/>
    <xf numFmtId="0" fontId="2" fillId="0" borderId="0" xfId="0" applyFont="1" applyBorder="1"/>
    <xf numFmtId="0" fontId="4" fillId="0" borderId="0" xfId="0" applyFont="1"/>
    <xf numFmtId="0" fontId="0" fillId="0" borderId="0" xfId="0" applyFont="1"/>
    <xf numFmtId="0" fontId="0" fillId="0" borderId="0" xfId="0" applyFont="1" applyAlignment="1">
      <alignment horizontal="right"/>
    </xf>
    <xf numFmtId="0" fontId="4" fillId="0" borderId="0" xfId="0" applyFont="1" applyAlignment="1">
      <alignment horizontal="left"/>
    </xf>
    <xf numFmtId="0" fontId="4" fillId="0" borderId="0" xfId="0" applyFont="1" applyBorder="1"/>
    <xf numFmtId="0" fontId="2" fillId="0" borderId="1" xfId="0" applyFont="1"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4" xfId="0" applyBorder="1" applyAlignment="1">
      <alignment horizontal="right"/>
    </xf>
    <xf numFmtId="4" fontId="0" fillId="0" borderId="0" xfId="0" applyNumberFormat="1" applyBorder="1"/>
    <xf numFmtId="4" fontId="0" fillId="0" borderId="5" xfId="0" applyNumberFormat="1" applyBorder="1"/>
    <xf numFmtId="0" fontId="0" fillId="0" borderId="6" xfId="0" applyBorder="1" applyAlignment="1">
      <alignment horizontal="right"/>
    </xf>
    <xf numFmtId="0" fontId="0" fillId="0" borderId="7" xfId="0" applyBorder="1"/>
    <xf numFmtId="4" fontId="0" fillId="0" borderId="7" xfId="0" applyNumberFormat="1" applyBorder="1"/>
    <xf numFmtId="4" fontId="0" fillId="0" borderId="8" xfId="0" applyNumberFormat="1" applyBorder="1"/>
    <xf numFmtId="0" fontId="2" fillId="0" borderId="1" xfId="0" applyFont="1" applyBorder="1" applyAlignment="1">
      <alignment horizontal="left"/>
    </xf>
    <xf numFmtId="0" fontId="5" fillId="0" borderId="0" xfId="0" applyFont="1" applyAlignment="1">
      <alignment horizontal="right"/>
    </xf>
    <xf numFmtId="0" fontId="2" fillId="0" borderId="4" xfId="0" applyFont="1" applyBorder="1" applyAlignment="1">
      <alignment horizontal="left"/>
    </xf>
    <xf numFmtId="0" fontId="3" fillId="0" borderId="0" xfId="0" applyFont="1" applyBorder="1"/>
    <xf numFmtId="0" fontId="3" fillId="0" borderId="5" xfId="0" applyFont="1" applyBorder="1"/>
    <xf numFmtId="0" fontId="3" fillId="0" borderId="0" xfId="0" applyFont="1"/>
    <xf numFmtId="0" fontId="0" fillId="0" borderId="0" xfId="0" applyFont="1" applyBorder="1"/>
    <xf numFmtId="0" fontId="0" fillId="0" borderId="0" xfId="0" applyFont="1" applyBorder="1" applyAlignment="1">
      <alignment horizontal="right"/>
    </xf>
    <xf numFmtId="0" fontId="5" fillId="0" borderId="0" xfId="0" applyFont="1" applyBorder="1" applyAlignment="1">
      <alignment horizontal="right"/>
    </xf>
    <xf numFmtId="0" fontId="6" fillId="0" borderId="0" xfId="0" applyFont="1"/>
    <xf numFmtId="0" fontId="7" fillId="0" borderId="0" xfId="0" applyFont="1"/>
    <xf numFmtId="0" fontId="3" fillId="0" borderId="4" xfId="0" applyFont="1" applyBorder="1"/>
    <xf numFmtId="0" fontId="0" fillId="0" borderId="0" xfId="0" applyBorder="1" applyAlignment="1">
      <alignment horizontal="right"/>
    </xf>
    <xf numFmtId="2" fontId="1" fillId="0" borderId="9" xfId="0" applyNumberFormat="1" applyFont="1" applyBorder="1"/>
    <xf numFmtId="2" fontId="1" fillId="0" borderId="10" xfId="0" applyNumberFormat="1" applyFont="1" applyBorder="1"/>
    <xf numFmtId="4" fontId="0" fillId="0" borderId="0" xfId="0" applyNumberFormat="1" applyFont="1" applyBorder="1"/>
    <xf numFmtId="4" fontId="0" fillId="0" borderId="5" xfId="0" applyNumberFormat="1" applyFont="1" applyBorder="1"/>
    <xf numFmtId="4" fontId="0" fillId="0" borderId="7" xfId="0" applyNumberFormat="1" applyFont="1" applyBorder="1"/>
    <xf numFmtId="4" fontId="0" fillId="0" borderId="8" xfId="0" applyNumberFormat="1" applyFont="1" applyBorder="1"/>
    <xf numFmtId="4" fontId="0" fillId="0" borderId="0" xfId="0" applyNumberFormat="1" applyAlignment="1">
      <alignment horizontal="right"/>
    </xf>
    <xf numFmtId="0" fontId="0" fillId="0" borderId="2" xfId="0" applyBorder="1" applyAlignment="1">
      <alignment horizontal="right"/>
    </xf>
    <xf numFmtId="0" fontId="3" fillId="0" borderId="0" xfId="0" applyFont="1" applyBorder="1" applyAlignment="1">
      <alignment horizontal="right"/>
    </xf>
    <xf numFmtId="0" fontId="0" fillId="0" borderId="7" xfId="0" applyBorder="1" applyAlignment="1">
      <alignment horizontal="right"/>
    </xf>
    <xf numFmtId="4" fontId="0" fillId="0" borderId="0" xfId="0" applyNumberFormat="1" applyBorder="1" applyAlignment="1">
      <alignment horizontal="right"/>
    </xf>
    <xf numFmtId="4" fontId="0" fillId="0" borderId="7" xfId="0" applyNumberFormat="1" applyBorder="1" applyAlignment="1">
      <alignment horizontal="right"/>
    </xf>
    <xf numFmtId="2" fontId="1" fillId="0" borderId="10" xfId="0" applyNumberFormat="1" applyFont="1" applyBorder="1" applyAlignment="1">
      <alignment horizontal="right"/>
    </xf>
    <xf numFmtId="164" fontId="0" fillId="0" borderId="7" xfId="0" applyNumberFormat="1" applyBorder="1" applyAlignment="1">
      <alignment horizontal="right"/>
    </xf>
    <xf numFmtId="0" fontId="3" fillId="0" borderId="0" xfId="0" applyFont="1" applyAlignment="1">
      <alignment horizontal="right"/>
    </xf>
    <xf numFmtId="4" fontId="0" fillId="0" borderId="2" xfId="0" applyNumberFormat="1" applyBorder="1"/>
    <xf numFmtId="4" fontId="0" fillId="0" borderId="3" xfId="0" applyNumberFormat="1" applyBorder="1"/>
    <xf numFmtId="4" fontId="1" fillId="0" borderId="11" xfId="0" applyNumberFormat="1" applyFont="1" applyBorder="1"/>
    <xf numFmtId="43" fontId="0" fillId="0" borderId="0" xfId="1" applyFont="1"/>
    <xf numFmtId="43" fontId="3" fillId="0" borderId="0" xfId="0" applyNumberFormat="1" applyFont="1"/>
    <xf numFmtId="43" fontId="0" fillId="0" borderId="0" xfId="0" applyNumberFormat="1"/>
    <xf numFmtId="165" fontId="3" fillId="0" borderId="0" xfId="2" applyNumberFormat="1" applyFont="1"/>
    <xf numFmtId="43" fontId="3" fillId="0" borderId="0" xfId="1" applyFont="1"/>
    <xf numFmtId="166" fontId="0" fillId="0" borderId="0" xfId="0" applyNumberFormat="1"/>
    <xf numFmtId="10" fontId="0" fillId="0" borderId="0" xfId="0" applyNumberFormat="1"/>
    <xf numFmtId="10" fontId="3" fillId="0" borderId="0" xfId="0" applyNumberFormat="1" applyFont="1"/>
    <xf numFmtId="43" fontId="0" fillId="0" borderId="0" xfId="1" applyFont="1" applyAlignment="1">
      <alignment horizontal="center"/>
    </xf>
    <xf numFmtId="0" fontId="9" fillId="0" borderId="0" xfId="0" applyFont="1"/>
    <xf numFmtId="0" fontId="10" fillId="0" borderId="0" xfId="0" applyFont="1" applyAlignment="1">
      <alignment horizontal="left" wrapText="1"/>
    </xf>
    <xf numFmtId="9" fontId="0" fillId="0" borderId="0" xfId="2" applyFont="1" applyAlignment="1">
      <alignment horizontal="center"/>
    </xf>
    <xf numFmtId="9" fontId="0" fillId="0" borderId="0" xfId="1" applyNumberFormat="1" applyFont="1" applyAlignment="1">
      <alignment horizontal="center"/>
    </xf>
    <xf numFmtId="9" fontId="0" fillId="0" borderId="0" xfId="0" applyNumberFormat="1" applyAlignment="1">
      <alignment horizontal="center"/>
    </xf>
    <xf numFmtId="0" fontId="5" fillId="0" borderId="0" xfId="0" applyFont="1"/>
    <xf numFmtId="43" fontId="5" fillId="0" borderId="0" xfId="1" applyFont="1"/>
  </cellXfs>
  <cellStyles count="3">
    <cellStyle name="Komma" xfId="1" builtinId="3"/>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opLeftCell="A85" workbookViewId="0">
      <selection activeCell="E1" sqref="E1"/>
    </sheetView>
  </sheetViews>
  <sheetFormatPr baseColWidth="10" defaultRowHeight="15" x14ac:dyDescent="0.25"/>
  <cols>
    <col min="1" max="1" width="39" customWidth="1"/>
    <col min="2" max="2" width="20" style="1" customWidth="1"/>
    <col min="3" max="3" width="17.85546875" customWidth="1"/>
    <col min="4" max="4" width="19" customWidth="1"/>
    <col min="5" max="5" width="14.28515625" customWidth="1"/>
  </cols>
  <sheetData>
    <row r="1" spans="1:6" ht="26.25" x14ac:dyDescent="0.4">
      <c r="A1" s="32" t="s">
        <v>36</v>
      </c>
    </row>
    <row r="2" spans="1:6" s="6" customFormat="1" x14ac:dyDescent="0.25">
      <c r="A2" s="6" t="s">
        <v>74</v>
      </c>
      <c r="B2" s="7"/>
    </row>
    <row r="3" spans="1:6" s="6" customFormat="1" x14ac:dyDescent="0.25">
      <c r="B3" s="7"/>
    </row>
    <row r="4" spans="1:6" s="6" customFormat="1" ht="21" x14ac:dyDescent="0.35">
      <c r="A4" s="31" t="s">
        <v>43</v>
      </c>
      <c r="B4" s="7"/>
    </row>
    <row r="5" spans="1:6" s="6" customFormat="1" x14ac:dyDescent="0.25">
      <c r="B5" s="7"/>
    </row>
    <row r="6" spans="1:6" s="6" customFormat="1" x14ac:dyDescent="0.25">
      <c r="A6" s="7" t="s">
        <v>32</v>
      </c>
      <c r="B6" s="7">
        <v>414</v>
      </c>
    </row>
    <row r="7" spans="1:6" s="6" customFormat="1" x14ac:dyDescent="0.25">
      <c r="B7" s="7"/>
    </row>
    <row r="8" spans="1:6" x14ac:dyDescent="0.25">
      <c r="A8" s="5" t="s">
        <v>44</v>
      </c>
    </row>
    <row r="9" spans="1:6" x14ac:dyDescent="0.25">
      <c r="A9" s="3" t="s">
        <v>20</v>
      </c>
    </row>
    <row r="10" spans="1:6" x14ac:dyDescent="0.25">
      <c r="A10" s="3"/>
      <c r="B10" s="49" t="s">
        <v>29</v>
      </c>
      <c r="C10" s="27" t="s">
        <v>30</v>
      </c>
    </row>
    <row r="11" spans="1:6" x14ac:dyDescent="0.25">
      <c r="A11" s="7" t="s">
        <v>38</v>
      </c>
      <c r="B11" s="1">
        <v>20.5</v>
      </c>
      <c r="C11" t="s">
        <v>68</v>
      </c>
    </row>
    <row r="12" spans="1:6" x14ac:dyDescent="0.25">
      <c r="A12" s="7" t="s">
        <v>63</v>
      </c>
      <c r="B12" s="1">
        <v>1.18</v>
      </c>
      <c r="C12" t="s">
        <v>68</v>
      </c>
    </row>
    <row r="13" spans="1:6" x14ac:dyDescent="0.25">
      <c r="A13" s="7" t="s">
        <v>39</v>
      </c>
      <c r="B13" s="1">
        <f>B11*0.03</f>
        <v>0.61499999999999999</v>
      </c>
    </row>
    <row r="14" spans="1:6" x14ac:dyDescent="0.25">
      <c r="A14" s="7" t="s">
        <v>21</v>
      </c>
      <c r="B14" s="41">
        <v>65613</v>
      </c>
      <c r="C14" t="s">
        <v>64</v>
      </c>
    </row>
    <row r="15" spans="1:6" x14ac:dyDescent="0.25">
      <c r="A15" s="6"/>
    </row>
    <row r="16" spans="1:6" x14ac:dyDescent="0.25">
      <c r="A16" s="10" t="s">
        <v>22</v>
      </c>
      <c r="B16" s="42"/>
      <c r="C16" s="11"/>
      <c r="D16" s="11"/>
      <c r="E16" s="12"/>
      <c r="F16" s="13"/>
    </row>
    <row r="17" spans="1:6" x14ac:dyDescent="0.25">
      <c r="A17" s="13"/>
      <c r="B17" s="43" t="s">
        <v>7</v>
      </c>
      <c r="C17" s="43" t="s">
        <v>0</v>
      </c>
      <c r="D17" s="25" t="s">
        <v>16</v>
      </c>
      <c r="E17" s="26"/>
      <c r="F17" s="33"/>
    </row>
    <row r="18" spans="1:6" x14ac:dyDescent="0.25">
      <c r="A18" s="13"/>
      <c r="B18" s="43"/>
      <c r="C18" s="25"/>
      <c r="D18" s="25" t="s">
        <v>18</v>
      </c>
      <c r="E18" s="26" t="s">
        <v>19</v>
      </c>
      <c r="F18" s="33"/>
    </row>
    <row r="19" spans="1:6" x14ac:dyDescent="0.25">
      <c r="A19" s="18" t="s">
        <v>1</v>
      </c>
      <c r="B19" s="48">
        <f>(B11+B12+B13)/B6</f>
        <v>5.3852657004830912E-2</v>
      </c>
      <c r="C19" s="20">
        <f>B14</f>
        <v>65613</v>
      </c>
      <c r="D19" s="20">
        <f>B19*C19/12</f>
        <v>294.4528653381642</v>
      </c>
      <c r="E19" s="21">
        <f>B19*C19</f>
        <v>3533.4343840579704</v>
      </c>
      <c r="F19" s="13"/>
    </row>
    <row r="22" spans="1:6" x14ac:dyDescent="0.25">
      <c r="A22" s="8" t="s">
        <v>45</v>
      </c>
    </row>
    <row r="23" spans="1:6" x14ac:dyDescent="0.25">
      <c r="A23" s="3" t="s">
        <v>20</v>
      </c>
    </row>
    <row r="24" spans="1:6" x14ac:dyDescent="0.25">
      <c r="A24" s="3"/>
      <c r="B24" s="49" t="s">
        <v>29</v>
      </c>
      <c r="C24" s="27" t="s">
        <v>30</v>
      </c>
    </row>
    <row r="25" spans="1:6" x14ac:dyDescent="0.25">
      <c r="A25" s="1" t="s">
        <v>23</v>
      </c>
      <c r="B25" s="1">
        <v>3490</v>
      </c>
      <c r="C25" t="s">
        <v>69</v>
      </c>
    </row>
    <row r="26" spans="1:6" x14ac:dyDescent="0.25">
      <c r="A26" s="1" t="s">
        <v>24</v>
      </c>
      <c r="B26" s="1">
        <v>611</v>
      </c>
      <c r="C26" t="s">
        <v>69</v>
      </c>
    </row>
    <row r="27" spans="1:6" x14ac:dyDescent="0.25">
      <c r="A27" s="1" t="s">
        <v>10</v>
      </c>
      <c r="B27" s="1">
        <v>3500</v>
      </c>
      <c r="C27" t="s">
        <v>69</v>
      </c>
    </row>
    <row r="28" spans="1:6" x14ac:dyDescent="0.25">
      <c r="A28" s="1" t="s">
        <v>66</v>
      </c>
      <c r="B28" s="1">
        <v>1</v>
      </c>
      <c r="C28" t="s">
        <v>64</v>
      </c>
    </row>
    <row r="29" spans="1:6" x14ac:dyDescent="0.25">
      <c r="A29" s="1" t="s">
        <v>25</v>
      </c>
      <c r="B29" s="1">
        <v>7</v>
      </c>
      <c r="C29" t="s">
        <v>70</v>
      </c>
    </row>
    <row r="30" spans="1:6" x14ac:dyDescent="0.25">
      <c r="A30" s="1" t="s">
        <v>26</v>
      </c>
      <c r="B30" s="1">
        <v>1.5</v>
      </c>
      <c r="C30" t="s">
        <v>31</v>
      </c>
    </row>
    <row r="31" spans="1:6" x14ac:dyDescent="0.25">
      <c r="A31" s="1" t="s">
        <v>28</v>
      </c>
      <c r="B31" s="1">
        <v>1</v>
      </c>
      <c r="C31" t="s">
        <v>69</v>
      </c>
    </row>
    <row r="32" spans="1:6" x14ac:dyDescent="0.25">
      <c r="A32" s="1" t="s">
        <v>27</v>
      </c>
      <c r="B32" s="1">
        <v>1.25</v>
      </c>
      <c r="C32" t="s">
        <v>65</v>
      </c>
    </row>
    <row r="34" spans="1:5" x14ac:dyDescent="0.25">
      <c r="A34" s="22" t="s">
        <v>22</v>
      </c>
      <c r="B34" s="42"/>
      <c r="C34" s="11"/>
      <c r="D34" s="11"/>
      <c r="E34" s="12"/>
    </row>
    <row r="35" spans="1:5" x14ac:dyDescent="0.25">
      <c r="A35" s="13"/>
      <c r="B35" s="43" t="s">
        <v>8</v>
      </c>
      <c r="C35" s="43" t="s">
        <v>11</v>
      </c>
      <c r="D35" s="25" t="s">
        <v>16</v>
      </c>
      <c r="E35" s="26"/>
    </row>
    <row r="36" spans="1:5" x14ac:dyDescent="0.25">
      <c r="A36" s="13"/>
      <c r="B36" s="43"/>
      <c r="C36" s="25"/>
      <c r="D36" s="25" t="s">
        <v>18</v>
      </c>
      <c r="E36" s="26" t="s">
        <v>19</v>
      </c>
    </row>
    <row r="37" spans="1:5" x14ac:dyDescent="0.25">
      <c r="A37" s="15" t="s">
        <v>9</v>
      </c>
      <c r="B37" s="45">
        <f>(B25+B26)/B6</f>
        <v>9.9057971014492754</v>
      </c>
      <c r="C37" s="16">
        <f>B29+B30+B31+B32</f>
        <v>10.75</v>
      </c>
      <c r="D37" s="16">
        <f>B37*C37</f>
        <v>106.4873188405797</v>
      </c>
      <c r="E37" s="17">
        <f>D37*12</f>
        <v>1277.8478260869565</v>
      </c>
    </row>
    <row r="38" spans="1:5" x14ac:dyDescent="0.25">
      <c r="A38" s="18" t="s">
        <v>10</v>
      </c>
      <c r="B38" s="46">
        <f>3500/414</f>
        <v>8.454106280193237</v>
      </c>
      <c r="C38" s="20">
        <f>B28</f>
        <v>1</v>
      </c>
      <c r="D38" s="20">
        <f>B38*C38</f>
        <v>8.454106280193237</v>
      </c>
      <c r="E38" s="21">
        <f>D38*12</f>
        <v>101.44927536231884</v>
      </c>
    </row>
    <row r="39" spans="1:5" x14ac:dyDescent="0.25">
      <c r="A39" s="34"/>
      <c r="B39" s="34"/>
      <c r="C39" s="14"/>
      <c r="D39" s="14"/>
      <c r="E39" s="16"/>
    </row>
    <row r="40" spans="1:5" x14ac:dyDescent="0.25">
      <c r="A40" s="34"/>
      <c r="B40" s="34"/>
      <c r="C40" s="14"/>
      <c r="D40" s="14"/>
      <c r="E40" s="16"/>
    </row>
    <row r="41" spans="1:5" x14ac:dyDescent="0.25">
      <c r="A41" s="9" t="s">
        <v>47</v>
      </c>
    </row>
    <row r="42" spans="1:5" x14ac:dyDescent="0.25">
      <c r="A42" s="4" t="s">
        <v>20</v>
      </c>
    </row>
    <row r="43" spans="1:5" x14ac:dyDescent="0.25">
      <c r="A43" s="9"/>
      <c r="B43" s="49" t="s">
        <v>29</v>
      </c>
      <c r="C43" s="27" t="s">
        <v>30</v>
      </c>
    </row>
    <row r="44" spans="1:5" x14ac:dyDescent="0.25">
      <c r="A44" s="1" t="s">
        <v>62</v>
      </c>
      <c r="B44" s="1">
        <v>366.83</v>
      </c>
      <c r="C44" t="s">
        <v>67</v>
      </c>
    </row>
    <row r="45" spans="1:5" x14ac:dyDescent="0.25">
      <c r="A45" s="1" t="s">
        <v>13</v>
      </c>
    </row>
    <row r="46" spans="1:5" x14ac:dyDescent="0.25">
      <c r="A46" s="23" t="s">
        <v>46</v>
      </c>
      <c r="B46" s="1">
        <v>32000</v>
      </c>
      <c r="C46" t="s">
        <v>71</v>
      </c>
    </row>
    <row r="47" spans="1:5" x14ac:dyDescent="0.25">
      <c r="A47" s="23" t="s">
        <v>33</v>
      </c>
      <c r="B47" s="1">
        <v>40800</v>
      </c>
      <c r="C47" t="s">
        <v>69</v>
      </c>
    </row>
    <row r="48" spans="1:5" x14ac:dyDescent="0.25">
      <c r="A48" s="23" t="s">
        <v>61</v>
      </c>
      <c r="B48" s="1">
        <v>14140</v>
      </c>
      <c r="C48" t="s">
        <v>76</v>
      </c>
    </row>
    <row r="49" spans="1:6" x14ac:dyDescent="0.25">
      <c r="A49" s="23" t="s">
        <v>60</v>
      </c>
      <c r="B49" s="1">
        <v>1000</v>
      </c>
      <c r="C49" t="s">
        <v>69</v>
      </c>
    </row>
    <row r="50" spans="1:6" x14ac:dyDescent="0.25">
      <c r="A50" s="1" t="s">
        <v>17</v>
      </c>
      <c r="B50" s="1">
        <v>28.28</v>
      </c>
      <c r="C50" t="s">
        <v>75</v>
      </c>
    </row>
    <row r="51" spans="1:6" x14ac:dyDescent="0.25">
      <c r="A51" s="1"/>
    </row>
    <row r="52" spans="1:6" x14ac:dyDescent="0.25">
      <c r="A52" s="22" t="s">
        <v>22</v>
      </c>
      <c r="B52" s="42"/>
      <c r="C52" s="11"/>
      <c r="D52" s="11"/>
      <c r="E52" s="12"/>
    </row>
    <row r="53" spans="1:6" x14ac:dyDescent="0.25">
      <c r="A53" s="24"/>
      <c r="B53" s="43" t="s">
        <v>34</v>
      </c>
      <c r="C53" s="25"/>
      <c r="D53" s="25" t="s">
        <v>16</v>
      </c>
      <c r="E53" s="26"/>
    </row>
    <row r="54" spans="1:6" x14ac:dyDescent="0.25">
      <c r="A54" s="24"/>
      <c r="B54" s="43"/>
      <c r="C54" s="25"/>
      <c r="D54" s="25" t="s">
        <v>18</v>
      </c>
      <c r="E54" s="26" t="s">
        <v>19</v>
      </c>
      <c r="F54" s="14"/>
    </row>
    <row r="55" spans="1:6" x14ac:dyDescent="0.25">
      <c r="A55" s="15" t="s">
        <v>12</v>
      </c>
      <c r="B55" s="45">
        <f>B44*B6</f>
        <v>151867.62</v>
      </c>
      <c r="C55" s="16"/>
      <c r="D55" s="16">
        <f>B55/B6/12</f>
        <v>30.569166666666664</v>
      </c>
      <c r="E55" s="17">
        <f>D55*12</f>
        <v>366.83</v>
      </c>
    </row>
    <row r="56" spans="1:6" x14ac:dyDescent="0.25">
      <c r="A56" s="15" t="s">
        <v>13</v>
      </c>
      <c r="B56" s="45">
        <f>B46+B47+B48+B49</f>
        <v>87940</v>
      </c>
      <c r="C56" s="16"/>
      <c r="D56" s="16">
        <f>B56/B6/12</f>
        <v>17.701288244766506</v>
      </c>
      <c r="E56" s="17">
        <f>D56*12</f>
        <v>212.41545893719808</v>
      </c>
    </row>
    <row r="57" spans="1:6" x14ac:dyDescent="0.25">
      <c r="A57" s="18" t="s">
        <v>17</v>
      </c>
      <c r="B57" s="46">
        <f>B50*B6</f>
        <v>11707.92</v>
      </c>
      <c r="C57" s="20"/>
      <c r="D57" s="20">
        <f>B57/B6/12</f>
        <v>2.3566666666666669</v>
      </c>
      <c r="E57" s="21">
        <f>D57*12</f>
        <v>28.28</v>
      </c>
    </row>
    <row r="58" spans="1:6" x14ac:dyDescent="0.25">
      <c r="A58" s="1"/>
      <c r="E58" s="2"/>
    </row>
    <row r="60" spans="1:6" x14ac:dyDescent="0.25">
      <c r="A60" s="9" t="s">
        <v>49</v>
      </c>
    </row>
    <row r="61" spans="1:6" x14ac:dyDescent="0.25">
      <c r="A61" s="4" t="s">
        <v>20</v>
      </c>
    </row>
    <row r="62" spans="1:6" x14ac:dyDescent="0.25">
      <c r="A62" s="4"/>
      <c r="B62" s="49" t="s">
        <v>29</v>
      </c>
      <c r="C62" s="27" t="s">
        <v>30</v>
      </c>
    </row>
    <row r="63" spans="1:6" x14ac:dyDescent="0.25">
      <c r="A63" s="1" t="s">
        <v>37</v>
      </c>
      <c r="B63" s="1">
        <v>101</v>
      </c>
      <c r="C63" t="s">
        <v>40</v>
      </c>
    </row>
    <row r="64" spans="1:6" x14ac:dyDescent="0.25">
      <c r="A64" s="1" t="s">
        <v>14</v>
      </c>
    </row>
    <row r="65" spans="1:5" x14ac:dyDescent="0.25">
      <c r="A65" s="30" t="s">
        <v>41</v>
      </c>
      <c r="B65" s="1">
        <v>74.260000000000005</v>
      </c>
      <c r="C65" t="s">
        <v>72</v>
      </c>
    </row>
    <row r="66" spans="1:5" x14ac:dyDescent="0.25">
      <c r="A66" s="30" t="s">
        <v>42</v>
      </c>
      <c r="B66" s="1">
        <v>3.34</v>
      </c>
      <c r="C66" t="s">
        <v>72</v>
      </c>
    </row>
    <row r="67" spans="1:5" x14ac:dyDescent="0.25">
      <c r="A67" s="29"/>
    </row>
    <row r="68" spans="1:5" x14ac:dyDescent="0.25">
      <c r="A68" s="22" t="s">
        <v>22</v>
      </c>
      <c r="B68" s="42"/>
      <c r="C68" s="11"/>
      <c r="D68" s="11"/>
      <c r="E68" s="12"/>
    </row>
    <row r="69" spans="1:5" x14ac:dyDescent="0.25">
      <c r="A69" s="24"/>
      <c r="B69" s="34"/>
      <c r="C69" s="14"/>
      <c r="D69" s="25" t="s">
        <v>16</v>
      </c>
      <c r="E69" s="26"/>
    </row>
    <row r="70" spans="1:5" x14ac:dyDescent="0.25">
      <c r="A70" s="24"/>
      <c r="B70" s="34"/>
      <c r="C70" s="14"/>
      <c r="D70" s="25" t="s">
        <v>18</v>
      </c>
      <c r="E70" s="26" t="s">
        <v>19</v>
      </c>
    </row>
    <row r="71" spans="1:5" x14ac:dyDescent="0.25">
      <c r="A71" s="15" t="s">
        <v>37</v>
      </c>
      <c r="B71" s="34"/>
      <c r="C71" s="14"/>
      <c r="D71" s="37">
        <f>B63/12</f>
        <v>8.4166666666666661</v>
      </c>
      <c r="E71" s="38">
        <f>D71*12</f>
        <v>101</v>
      </c>
    </row>
    <row r="72" spans="1:5" x14ac:dyDescent="0.25">
      <c r="A72" s="18" t="s">
        <v>14</v>
      </c>
      <c r="B72" s="44"/>
      <c r="C72" s="19"/>
      <c r="D72" s="39">
        <f>(B65+B66)/12</f>
        <v>6.4666666666666677</v>
      </c>
      <c r="E72" s="40">
        <f>D72*12</f>
        <v>77.600000000000009</v>
      </c>
    </row>
    <row r="74" spans="1:5" x14ac:dyDescent="0.25">
      <c r="A74" s="1"/>
    </row>
    <row r="75" spans="1:5" ht="15.75" thickBot="1" x14ac:dyDescent="0.3"/>
    <row r="76" spans="1:5" ht="20.25" thickTop="1" thickBot="1" x14ac:dyDescent="0.35">
      <c r="A76" s="35" t="s">
        <v>35</v>
      </c>
      <c r="B76" s="47"/>
      <c r="C76" s="36"/>
      <c r="D76" s="36"/>
      <c r="E76" s="52">
        <f>SUM(E19:E75)</f>
        <v>5698.8569444444447</v>
      </c>
    </row>
    <row r="77" spans="1:5" ht="15.75" thickTop="1" x14ac:dyDescent="0.25"/>
    <row r="80" spans="1:5" ht="21" x14ac:dyDescent="0.35">
      <c r="A80" s="31" t="s">
        <v>48</v>
      </c>
    </row>
    <row r="82" spans="1:6" x14ac:dyDescent="0.25">
      <c r="A82" s="5" t="s">
        <v>55</v>
      </c>
    </row>
    <row r="83" spans="1:6" x14ac:dyDescent="0.25">
      <c r="A83" s="3" t="s">
        <v>20</v>
      </c>
    </row>
    <row r="84" spans="1:6" x14ac:dyDescent="0.25">
      <c r="B84" s="1" t="s">
        <v>29</v>
      </c>
      <c r="C84" t="s">
        <v>30</v>
      </c>
    </row>
    <row r="85" spans="1:6" x14ac:dyDescent="0.25">
      <c r="A85" s="7" t="s">
        <v>59</v>
      </c>
      <c r="B85" s="41">
        <v>28400</v>
      </c>
      <c r="C85" t="s">
        <v>73</v>
      </c>
    </row>
    <row r="86" spans="1:6" x14ac:dyDescent="0.25">
      <c r="A86" s="7" t="s">
        <v>51</v>
      </c>
      <c r="B86" s="1">
        <f>0.15/28</f>
        <v>5.3571428571428572E-3</v>
      </c>
      <c r="C86" t="s">
        <v>68</v>
      </c>
    </row>
    <row r="87" spans="1:6" x14ac:dyDescent="0.25">
      <c r="A87" s="7" t="s">
        <v>52</v>
      </c>
      <c r="B87" s="1">
        <f>2.5/28</f>
        <v>8.9285714285714288E-2</v>
      </c>
      <c r="C87" t="s">
        <v>68</v>
      </c>
    </row>
    <row r="88" spans="1:6" x14ac:dyDescent="0.25">
      <c r="A88" s="7" t="s">
        <v>53</v>
      </c>
      <c r="B88" s="1">
        <f>5/28</f>
        <v>0.17857142857142858</v>
      </c>
      <c r="C88" t="s">
        <v>68</v>
      </c>
    </row>
    <row r="89" spans="1:6" x14ac:dyDescent="0.25">
      <c r="A89" s="7" t="s">
        <v>54</v>
      </c>
      <c r="B89" s="1">
        <f>8/28</f>
        <v>0.2857142857142857</v>
      </c>
      <c r="C89" t="s">
        <v>68</v>
      </c>
    </row>
    <row r="90" spans="1:6" x14ac:dyDescent="0.25">
      <c r="A90" s="7" t="s">
        <v>57</v>
      </c>
      <c r="B90" s="1">
        <f>4/28/24</f>
        <v>5.9523809523809521E-3</v>
      </c>
      <c r="C90" t="s">
        <v>68</v>
      </c>
    </row>
    <row r="91" spans="1:6" x14ac:dyDescent="0.25">
      <c r="A91" s="7" t="s">
        <v>50</v>
      </c>
      <c r="B91" s="41">
        <v>65613</v>
      </c>
      <c r="C91" t="s">
        <v>64</v>
      </c>
    </row>
    <row r="93" spans="1:6" x14ac:dyDescent="0.25">
      <c r="A93" s="10" t="s">
        <v>22</v>
      </c>
      <c r="B93" s="42"/>
      <c r="C93" s="50"/>
      <c r="D93" s="50"/>
      <c r="E93" s="51"/>
      <c r="F93" s="14"/>
    </row>
    <row r="94" spans="1:6" x14ac:dyDescent="0.25">
      <c r="A94" s="13"/>
      <c r="B94" s="43" t="s">
        <v>7</v>
      </c>
      <c r="C94" s="43" t="s">
        <v>0</v>
      </c>
      <c r="D94" s="25" t="s">
        <v>16</v>
      </c>
      <c r="E94" s="26"/>
      <c r="F94" s="14"/>
    </row>
    <row r="95" spans="1:6" x14ac:dyDescent="0.25">
      <c r="A95" s="13"/>
      <c r="B95" s="34"/>
      <c r="C95" s="16"/>
      <c r="D95" s="25" t="s">
        <v>18</v>
      </c>
      <c r="E95" s="26" t="s">
        <v>19</v>
      </c>
      <c r="F95" s="14"/>
    </row>
    <row r="96" spans="1:6" x14ac:dyDescent="0.25">
      <c r="A96" s="15" t="s">
        <v>6</v>
      </c>
      <c r="B96" s="34"/>
      <c r="C96" s="16"/>
      <c r="D96" s="16">
        <f>B85/138/12</f>
        <v>17.14975845410628</v>
      </c>
      <c r="E96" s="17">
        <f t="shared" ref="E96:E101" si="0">D96*12</f>
        <v>205.79710144927537</v>
      </c>
      <c r="F96" s="16"/>
    </row>
    <row r="97" spans="1:6" x14ac:dyDescent="0.25">
      <c r="A97" s="15" t="s">
        <v>2</v>
      </c>
      <c r="B97" s="34">
        <f>B86</f>
        <v>5.3571428571428572E-3</v>
      </c>
      <c r="C97" s="16">
        <f>B91</f>
        <v>65613</v>
      </c>
      <c r="D97" s="16">
        <f>B97*C97/12</f>
        <v>29.29151785714286</v>
      </c>
      <c r="E97" s="17">
        <f t="shared" si="0"/>
        <v>351.49821428571431</v>
      </c>
      <c r="F97" s="16"/>
    </row>
    <row r="98" spans="1:6" x14ac:dyDescent="0.25">
      <c r="A98" s="15" t="s">
        <v>3</v>
      </c>
      <c r="B98" s="34">
        <f>B87</f>
        <v>8.9285714285714288E-2</v>
      </c>
      <c r="C98" s="16">
        <f>B91</f>
        <v>65613</v>
      </c>
      <c r="D98" s="16">
        <f>B98*C98/12</f>
        <v>488.19196428571428</v>
      </c>
      <c r="E98" s="17">
        <f t="shared" si="0"/>
        <v>5858.3035714285716</v>
      </c>
      <c r="F98" s="16"/>
    </row>
    <row r="99" spans="1:6" x14ac:dyDescent="0.25">
      <c r="A99" s="15" t="s">
        <v>4</v>
      </c>
      <c r="B99" s="34">
        <f>B88</f>
        <v>0.17857142857142858</v>
      </c>
      <c r="C99" s="16">
        <f>B91</f>
        <v>65613</v>
      </c>
      <c r="D99" s="16">
        <f>B99*C99/12</f>
        <v>976.38392857142856</v>
      </c>
      <c r="E99" s="17">
        <f t="shared" si="0"/>
        <v>11716.607142857143</v>
      </c>
      <c r="F99" s="16"/>
    </row>
    <row r="100" spans="1:6" x14ac:dyDescent="0.25">
      <c r="A100" s="15" t="s">
        <v>5</v>
      </c>
      <c r="B100" s="34">
        <f>B89</f>
        <v>0.2857142857142857</v>
      </c>
      <c r="C100" s="16">
        <f>B91</f>
        <v>65613</v>
      </c>
      <c r="D100" s="16">
        <f>B100*C100/12</f>
        <v>1562.2142857142856</v>
      </c>
      <c r="E100" s="17">
        <f t="shared" si="0"/>
        <v>18746.571428571428</v>
      </c>
      <c r="F100" s="16"/>
    </row>
    <row r="101" spans="1:6" x14ac:dyDescent="0.25">
      <c r="A101" s="18" t="s">
        <v>58</v>
      </c>
      <c r="B101" s="44">
        <f>B90</f>
        <v>5.9523809523809521E-3</v>
      </c>
      <c r="C101" s="20">
        <f>B91</f>
        <v>65613</v>
      </c>
      <c r="D101" s="20">
        <f>B101*C101/12</f>
        <v>32.546130952380949</v>
      </c>
      <c r="E101" s="21">
        <f t="shared" si="0"/>
        <v>390.55357142857139</v>
      </c>
      <c r="F101" s="16"/>
    </row>
    <row r="104" spans="1:6" x14ac:dyDescent="0.25">
      <c r="A104" s="5" t="s">
        <v>56</v>
      </c>
    </row>
    <row r="105" spans="1:6" x14ac:dyDescent="0.25">
      <c r="A105" s="3" t="s">
        <v>20</v>
      </c>
      <c r="E105" s="14"/>
    </row>
    <row r="106" spans="1:6" x14ac:dyDescent="0.25">
      <c r="A106" s="1" t="s">
        <v>15</v>
      </c>
      <c r="B106" s="1">
        <v>26.67</v>
      </c>
      <c r="D106" s="28"/>
      <c r="E106" s="28"/>
    </row>
  </sheetData>
  <pageMargins left="0.7" right="0.7" top="0.78740157499999996" bottom="0.78740157499999996" header="0.3" footer="0.3"/>
  <pageSetup paperSize="9" scale="60" fitToHeight="0" orientation="portrait" r:id="rId1"/>
  <rowBreaks count="1" manualBreakCount="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workbookViewId="0">
      <selection activeCell="E31" sqref="E31"/>
    </sheetView>
  </sheetViews>
  <sheetFormatPr baseColWidth="10" defaultRowHeight="15" x14ac:dyDescent="0.25"/>
  <cols>
    <col min="1" max="1" width="40.140625" customWidth="1"/>
    <col min="2" max="2" width="10.140625" customWidth="1"/>
    <col min="3" max="4" width="16.7109375" customWidth="1"/>
  </cols>
  <sheetData>
    <row r="1" spans="1:4" ht="15.75" x14ac:dyDescent="0.25">
      <c r="A1" s="62" t="s">
        <v>95</v>
      </c>
      <c r="B1" s="62"/>
    </row>
    <row r="2" spans="1:4" ht="15.75" x14ac:dyDescent="0.25">
      <c r="A2" s="62"/>
      <c r="B2" s="62"/>
    </row>
    <row r="3" spans="1:4" x14ac:dyDescent="0.25">
      <c r="C3" t="s">
        <v>94</v>
      </c>
    </row>
    <row r="5" spans="1:4" s="27" customFormat="1" x14ac:dyDescent="0.25">
      <c r="C5" s="27" t="s">
        <v>93</v>
      </c>
      <c r="D5" s="27" t="s">
        <v>92</v>
      </c>
    </row>
    <row r="7" spans="1:4" x14ac:dyDescent="0.25">
      <c r="A7" t="s">
        <v>91</v>
      </c>
      <c r="C7" s="53">
        <v>3842.47</v>
      </c>
      <c r="D7" s="53">
        <v>4319.68</v>
      </c>
    </row>
    <row r="8" spans="1:4" x14ac:dyDescent="0.25">
      <c r="A8" t="s">
        <v>90</v>
      </c>
      <c r="C8" s="61" t="s">
        <v>89</v>
      </c>
      <c r="D8" s="61" t="s">
        <v>89</v>
      </c>
    </row>
    <row r="9" spans="1:4" x14ac:dyDescent="0.25">
      <c r="A9" t="s">
        <v>88</v>
      </c>
      <c r="C9" s="53">
        <v>6.65</v>
      </c>
      <c r="D9" s="53">
        <v>6.65</v>
      </c>
    </row>
    <row r="10" spans="1:4" s="27" customFormat="1" x14ac:dyDescent="0.25">
      <c r="A10" s="27" t="s">
        <v>87</v>
      </c>
      <c r="C10" s="57">
        <v>3849.12</v>
      </c>
      <c r="D10" s="57">
        <v>4326.33</v>
      </c>
    </row>
    <row r="11" spans="1:4" s="27" customFormat="1" x14ac:dyDescent="0.25">
      <c r="C11" s="57"/>
      <c r="D11" s="57"/>
    </row>
    <row r="12" spans="1:4" x14ac:dyDescent="0.25">
      <c r="A12" t="s">
        <v>86</v>
      </c>
      <c r="C12" s="53"/>
      <c r="D12" s="53"/>
    </row>
    <row r="13" spans="1:4" x14ac:dyDescent="0.25">
      <c r="A13" t="s">
        <v>85</v>
      </c>
      <c r="C13" s="64">
        <v>0.8</v>
      </c>
      <c r="D13" s="65">
        <v>0.5</v>
      </c>
    </row>
    <row r="14" spans="1:4" x14ac:dyDescent="0.25">
      <c r="A14" t="s">
        <v>84</v>
      </c>
      <c r="C14" s="53">
        <f>C10*C13</f>
        <v>3079.2960000000003</v>
      </c>
      <c r="D14" s="53">
        <f>D10*D13</f>
        <v>2163.165</v>
      </c>
    </row>
    <row r="15" spans="1:4" x14ac:dyDescent="0.25">
      <c r="B15" s="58"/>
      <c r="C15" s="53"/>
      <c r="D15" s="53"/>
    </row>
    <row r="16" spans="1:4" s="27" customFormat="1" x14ac:dyDescent="0.25">
      <c r="A16" s="27" t="s">
        <v>83</v>
      </c>
      <c r="B16" s="60"/>
      <c r="C16" s="57">
        <f>C10*12+C14</f>
        <v>49268.736000000004</v>
      </c>
      <c r="D16" s="57">
        <f>D10*12+D14</f>
        <v>54079.125</v>
      </c>
    </row>
    <row r="17" spans="1:9" x14ac:dyDescent="0.25">
      <c r="B17" s="59"/>
      <c r="C17" s="53"/>
      <c r="D17" s="53"/>
    </row>
    <row r="18" spans="1:9" x14ac:dyDescent="0.25">
      <c r="B18" s="59"/>
      <c r="C18" s="53"/>
      <c r="D18" s="53"/>
    </row>
    <row r="19" spans="1:9" x14ac:dyDescent="0.25">
      <c r="A19" t="s">
        <v>82</v>
      </c>
      <c r="B19" s="58">
        <v>0.26974999999999999</v>
      </c>
      <c r="C19" s="53">
        <f>C16*B19</f>
        <v>13290.241536000001</v>
      </c>
      <c r="D19" s="53">
        <f>D16*B19</f>
        <v>14587.843968749999</v>
      </c>
    </row>
    <row r="20" spans="1:9" x14ac:dyDescent="0.25">
      <c r="C20" s="53"/>
      <c r="D20" s="53"/>
    </row>
    <row r="21" spans="1:9" s="27" customFormat="1" x14ac:dyDescent="0.25">
      <c r="A21" s="27" t="s">
        <v>81</v>
      </c>
      <c r="C21" s="57">
        <f>SUM(C16:C19)</f>
        <v>62558.977536000006</v>
      </c>
      <c r="D21" s="57">
        <f>SUM(D16:D19)</f>
        <v>68666.968968750007</v>
      </c>
      <c r="F21" s="56"/>
      <c r="G21" s="56"/>
      <c r="H21" s="56"/>
      <c r="I21" s="56"/>
    </row>
    <row r="22" spans="1:9" x14ac:dyDescent="0.25">
      <c r="C22" s="55"/>
      <c r="D22" s="55"/>
    </row>
    <row r="23" spans="1:9" x14ac:dyDescent="0.25">
      <c r="A23" s="27" t="s">
        <v>80</v>
      </c>
      <c r="B23" s="27"/>
    </row>
    <row r="24" spans="1:9" x14ac:dyDescent="0.25">
      <c r="A24" t="s">
        <v>96</v>
      </c>
      <c r="C24" s="66">
        <v>0.5</v>
      </c>
      <c r="D24" s="66">
        <v>0.5</v>
      </c>
    </row>
    <row r="25" spans="1:9" x14ac:dyDescent="0.25">
      <c r="C25" s="55">
        <f>C21*C24</f>
        <v>31279.488768000003</v>
      </c>
      <c r="D25" s="55">
        <f>D21*D24</f>
        <v>34333.484484375003</v>
      </c>
    </row>
    <row r="27" spans="1:9" x14ac:dyDescent="0.25">
      <c r="C27" s="27" t="s">
        <v>79</v>
      </c>
      <c r="D27" s="54">
        <f>C25+D25</f>
        <v>65612.973252374999</v>
      </c>
    </row>
    <row r="29" spans="1:9" x14ac:dyDescent="0.25">
      <c r="B29" s="67" t="s">
        <v>78</v>
      </c>
      <c r="C29" s="67" t="s">
        <v>77</v>
      </c>
      <c r="D29" s="68">
        <v>66380</v>
      </c>
    </row>
    <row r="31" spans="1:9" ht="10.5" customHeight="1" x14ac:dyDescent="0.25"/>
    <row r="32" spans="1:9" hidden="1" x14ac:dyDescent="0.25"/>
    <row r="33" spans="1:4" x14ac:dyDescent="0.25">
      <c r="A33" s="63" t="s">
        <v>97</v>
      </c>
      <c r="B33" s="63"/>
      <c r="C33" s="63"/>
      <c r="D33" s="63"/>
    </row>
    <row r="34" spans="1:4" x14ac:dyDescent="0.25">
      <c r="A34" s="63"/>
      <c r="B34" s="63"/>
      <c r="C34" s="63"/>
      <c r="D34" s="63"/>
    </row>
    <row r="35" spans="1:4" x14ac:dyDescent="0.25">
      <c r="A35" s="63"/>
      <c r="B35" s="63"/>
      <c r="C35" s="63"/>
      <c r="D35" s="63"/>
    </row>
    <row r="36" spans="1:4" x14ac:dyDescent="0.25">
      <c r="A36" s="63"/>
      <c r="B36" s="63"/>
      <c r="C36" s="63"/>
      <c r="D36" s="63"/>
    </row>
    <row r="37" spans="1:4" ht="24" customHeight="1" x14ac:dyDescent="0.25">
      <c r="A37" s="63"/>
      <c r="B37" s="63"/>
      <c r="C37" s="63"/>
      <c r="D37" s="63"/>
    </row>
  </sheetData>
  <mergeCells count="1">
    <mergeCell ref="A33:D3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rechnung musterschule</vt:lpstr>
      <vt:lpstr>DSS Grundschule</vt:lpstr>
      <vt:lpstr>Tabelle3</vt:lpstr>
      <vt:lpstr>'DSS Grundschule'!Druckbereich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roland daks</dc:creator>
  <cp:lastModifiedBy>Ihr Benutzername</cp:lastModifiedBy>
  <cp:lastPrinted>2012-12-10T11:14:58Z</cp:lastPrinted>
  <dcterms:created xsi:type="dcterms:W3CDTF">2012-06-08T06:48:07Z</dcterms:created>
  <dcterms:modified xsi:type="dcterms:W3CDTF">2012-12-10T11:15:49Z</dcterms:modified>
</cp:coreProperties>
</file>